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0" i="1" l="1"/>
  <c r="F140" i="1"/>
  <c r="G140" i="1"/>
  <c r="D140" i="1"/>
  <c r="G139" i="1"/>
  <c r="E137" i="1"/>
  <c r="F137" i="1"/>
  <c r="G137" i="1"/>
  <c r="D137" i="1"/>
  <c r="D135" i="1"/>
  <c r="E135" i="1"/>
  <c r="F135" i="1"/>
  <c r="G135" i="1"/>
  <c r="G131" i="1"/>
  <c r="G132" i="1"/>
  <c r="G133" i="1"/>
  <c r="G134" i="1"/>
  <c r="G128" i="1"/>
  <c r="F134" i="1"/>
  <c r="F133" i="1"/>
  <c r="E133" i="1"/>
  <c r="E132" i="1"/>
  <c r="D132" i="1"/>
  <c r="E128" i="1"/>
  <c r="F128" i="1"/>
  <c r="D128" i="1"/>
  <c r="E126" i="1"/>
  <c r="F126" i="1"/>
  <c r="G126" i="1"/>
  <c r="D126" i="1"/>
  <c r="G123" i="1"/>
  <c r="G124" i="1"/>
  <c r="G125" i="1"/>
  <c r="G122" i="1"/>
  <c r="F125" i="1"/>
  <c r="F124" i="1"/>
  <c r="E124" i="1"/>
  <c r="E123" i="1"/>
  <c r="D123" i="1"/>
  <c r="G118" i="1"/>
  <c r="G119" i="1"/>
  <c r="G120" i="1"/>
  <c r="G117" i="1"/>
  <c r="F120" i="1"/>
  <c r="F119" i="1"/>
  <c r="E119" i="1"/>
  <c r="E118" i="1"/>
  <c r="D118" i="1"/>
  <c r="Q110" i="1"/>
  <c r="S110" i="1"/>
  <c r="U110" i="1"/>
  <c r="O110" i="1"/>
  <c r="U106" i="1"/>
  <c r="U107" i="1"/>
  <c r="U108" i="1"/>
  <c r="U109" i="1"/>
  <c r="U105" i="1"/>
  <c r="S109" i="1"/>
  <c r="S108" i="1"/>
  <c r="S107" i="1"/>
  <c r="Q108" i="1"/>
  <c r="Q107" i="1"/>
  <c r="Q106" i="1"/>
  <c r="O107" i="1"/>
  <c r="O106" i="1"/>
  <c r="O105" i="1"/>
  <c r="M109" i="1"/>
  <c r="M108" i="1"/>
  <c r="M107" i="1"/>
  <c r="E71" i="1"/>
  <c r="F71" i="1"/>
  <c r="G71" i="1"/>
  <c r="D71" i="1"/>
  <c r="E69" i="1"/>
  <c r="F69" i="1"/>
  <c r="G69" i="1"/>
  <c r="D69" i="1"/>
  <c r="E62" i="1" l="1"/>
  <c r="F62" i="1"/>
  <c r="G62" i="1"/>
  <c r="D62" i="1"/>
  <c r="B5" i="1"/>
  <c r="E60" i="1" s="1"/>
  <c r="E53" i="1"/>
  <c r="F53" i="1"/>
  <c r="G53" i="1"/>
  <c r="D53" i="1"/>
  <c r="G51" i="1"/>
  <c r="G49" i="1"/>
  <c r="D60" i="1" l="1"/>
  <c r="G60" i="1"/>
  <c r="F60" i="1"/>
  <c r="E41" i="1"/>
  <c r="F41" i="1"/>
  <c r="G41" i="1"/>
  <c r="D41" i="1"/>
  <c r="G39" i="1"/>
  <c r="G37" i="1"/>
  <c r="G28" i="1"/>
  <c r="F26" i="1"/>
  <c r="G26" i="1" s="1"/>
  <c r="E16" i="1"/>
  <c r="F16" i="1"/>
  <c r="G16" i="1"/>
  <c r="D16" i="1"/>
  <c r="F15" i="1"/>
  <c r="F25" i="1" s="1"/>
  <c r="E15" i="1"/>
  <c r="E25" i="1" s="1"/>
  <c r="D26" i="1" s="1"/>
  <c r="E28" i="1" s="1"/>
  <c r="D15" i="1"/>
  <c r="G15" i="1" l="1"/>
  <c r="G17" i="1" s="1"/>
  <c r="D17" i="1"/>
  <c r="F17" i="1"/>
  <c r="F27" i="1"/>
  <c r="E26" i="1"/>
  <c r="F28" i="1" s="1"/>
  <c r="E17" i="1"/>
  <c r="D25" i="1"/>
  <c r="F29" i="1" l="1"/>
  <c r="F59" i="1" s="1"/>
  <c r="F61" i="1" s="1"/>
  <c r="E27" i="1"/>
  <c r="E29" i="1" s="1"/>
  <c r="E59" i="1" s="1"/>
  <c r="E61" i="1" s="1"/>
  <c r="F35" i="1"/>
  <c r="F36" i="1" s="1"/>
  <c r="F48" i="1"/>
  <c r="D27" i="1"/>
  <c r="D29" i="1" s="1"/>
  <c r="D59" i="1" s="1"/>
  <c r="D61" i="1" s="1"/>
  <c r="G25" i="1"/>
  <c r="G27" i="1" s="1"/>
  <c r="G29" i="1" s="1"/>
  <c r="G59" i="1" s="1"/>
  <c r="G61" i="1" s="1"/>
  <c r="D68" i="1" l="1"/>
  <c r="D70" i="1" s="1"/>
  <c r="D72" i="1" s="1"/>
  <c r="D63" i="1"/>
  <c r="D91" i="1" s="1"/>
  <c r="E68" i="1"/>
  <c r="E70" i="1" s="1"/>
  <c r="E72" i="1" s="1"/>
  <c r="E92" i="1" s="1"/>
  <c r="E63" i="1"/>
  <c r="E91" i="1" s="1"/>
  <c r="G68" i="1"/>
  <c r="G70" i="1" s="1"/>
  <c r="G72" i="1" s="1"/>
  <c r="G92" i="1" s="1"/>
  <c r="G63" i="1"/>
  <c r="G91" i="1" s="1"/>
  <c r="E48" i="1"/>
  <c r="D49" i="1" s="1"/>
  <c r="E51" i="1" s="1"/>
  <c r="E35" i="1"/>
  <c r="E36" i="1" s="1"/>
  <c r="F68" i="1"/>
  <c r="F70" i="1" s="1"/>
  <c r="F72" i="1" s="1"/>
  <c r="F92" i="1" s="1"/>
  <c r="F63" i="1"/>
  <c r="F91" i="1" s="1"/>
  <c r="F50" i="1"/>
  <c r="E49" i="1"/>
  <c r="F51" i="1" s="1"/>
  <c r="D37" i="1"/>
  <c r="E39" i="1" s="1"/>
  <c r="G35" i="1"/>
  <c r="G36" i="1" s="1"/>
  <c r="G38" i="1" s="1"/>
  <c r="G40" i="1" s="1"/>
  <c r="G42" i="1" s="1"/>
  <c r="G89" i="1" s="1"/>
  <c r="G48" i="1"/>
  <c r="G50" i="1" s="1"/>
  <c r="G52" i="1" s="1"/>
  <c r="D35" i="1"/>
  <c r="D36" i="1" s="1"/>
  <c r="D48" i="1"/>
  <c r="F38" i="1"/>
  <c r="E37" i="1"/>
  <c r="F39" i="1" s="1"/>
  <c r="D92" i="1" l="1"/>
  <c r="D38" i="1"/>
  <c r="D40" i="1" s="1"/>
  <c r="D42" i="1" s="1"/>
  <c r="D89" i="1" s="1"/>
  <c r="E50" i="1"/>
  <c r="E52" i="1" s="1"/>
  <c r="G54" i="1"/>
  <c r="G90" i="1" s="1"/>
  <c r="G93" i="1" s="1"/>
  <c r="D50" i="1"/>
  <c r="D52" i="1" s="1"/>
  <c r="F52" i="1"/>
  <c r="F40" i="1"/>
  <c r="F42" i="1" s="1"/>
  <c r="F89" i="1" s="1"/>
  <c r="E38" i="1"/>
  <c r="E40" i="1" s="1"/>
  <c r="E42" i="1" s="1"/>
  <c r="E89" i="1" s="1"/>
  <c r="E54" i="1" l="1"/>
  <c r="E90" i="1" s="1"/>
  <c r="D54" i="1"/>
  <c r="D90" i="1" s="1"/>
  <c r="D93" i="1" s="1"/>
  <c r="F54" i="1"/>
  <c r="F90" i="1" s="1"/>
  <c r="F93" i="1" s="1"/>
  <c r="E93" i="1"/>
</calcChain>
</file>

<file path=xl/comments1.xml><?xml version="1.0" encoding="utf-8"?>
<comments xmlns="http://schemas.openxmlformats.org/spreadsheetml/2006/main">
  <authors>
    <author>Greg Laing</author>
  </authors>
  <commentList>
    <comment ref="G25" authorId="0">
      <text>
        <r>
          <rPr>
            <b/>
            <sz val="9"/>
            <color indexed="81"/>
            <rFont val="Tahoma"/>
            <family val="2"/>
          </rPr>
          <t>Greg Laing:</t>
        </r>
        <r>
          <rPr>
            <sz val="9"/>
            <color indexed="81"/>
            <rFont val="Tahoma"/>
            <family val="2"/>
          </rPr>
          <t xml:space="preserve">
Note these figurse are for bottles!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>Greg Laing:</t>
        </r>
        <r>
          <rPr>
            <sz val="9"/>
            <color indexed="81"/>
            <rFont val="Tahoma"/>
            <family val="2"/>
          </rPr>
          <t xml:space="preserve">
Based on April sales forecast!
Note that means the ending inventory for March will be the ending inventory for the Quarter!</t>
        </r>
      </text>
    </comment>
    <comment ref="G28" authorId="0">
      <text>
        <r>
          <rPr>
            <b/>
            <sz val="9"/>
            <color indexed="81"/>
            <rFont val="Tahoma"/>
            <family val="2"/>
          </rPr>
          <t>Greg Laing:</t>
        </r>
        <r>
          <rPr>
            <sz val="9"/>
            <color indexed="81"/>
            <rFont val="Tahoma"/>
            <family val="2"/>
          </rPr>
          <t xml:space="preserve">
Note this figure would come from the previous Quarter Budget - and for this scenario is given.</t>
        </r>
      </text>
    </comment>
  </commentList>
</comments>
</file>

<file path=xl/sharedStrings.xml><?xml version="1.0" encoding="utf-8"?>
<sst xmlns="http://schemas.openxmlformats.org/spreadsheetml/2006/main" count="162" uniqueCount="96">
  <si>
    <t>Sales Forecast</t>
  </si>
  <si>
    <t>January</t>
  </si>
  <si>
    <t>bottles</t>
  </si>
  <si>
    <t>February</t>
  </si>
  <si>
    <t>March</t>
  </si>
  <si>
    <t>Sales Budget</t>
  </si>
  <si>
    <t>Budget Sales in bottles</t>
  </si>
  <si>
    <t>Selling price per bottle</t>
  </si>
  <si>
    <t>Total budget sales</t>
  </si>
  <si>
    <t>1st Quarter</t>
  </si>
  <si>
    <t>Instructions</t>
  </si>
  <si>
    <t>Maintain 10% of next months sales forecast in inventory at the end of the month</t>
  </si>
  <si>
    <t>Production Budget</t>
  </si>
  <si>
    <t>Budget Sales (from Sales Budget)</t>
  </si>
  <si>
    <t>Add: Desired ending inventory of finished goods</t>
  </si>
  <si>
    <t>April</t>
  </si>
  <si>
    <t>Total budgeted production needs</t>
  </si>
  <si>
    <t>Less: Beginning inventory of finished goods</t>
  </si>
  <si>
    <t>*</t>
  </si>
  <si>
    <t>**</t>
  </si>
  <si>
    <t>Equals: Required Production</t>
  </si>
  <si>
    <t>Materials Purchase Budget - Apple Concentrate</t>
  </si>
  <si>
    <t>Required production (from Production Budget)</t>
  </si>
  <si>
    <t>Apple Concentrate required (in Litres)</t>
  </si>
  <si>
    <t>Add: Desired ending inventory of apple concentrate</t>
  </si>
  <si>
    <t>Total budget required apple concentrate</t>
  </si>
  <si>
    <t>Less: Beginning inventory of apple concentrate</t>
  </si>
  <si>
    <t>Apple concentrate to be purchased</t>
  </si>
  <si>
    <t>Cost per litre of apple concentrate</t>
  </si>
  <si>
    <t>Cost of apple concentrate purchased</t>
  </si>
  <si>
    <t>Apple concentrate per bottle</t>
  </si>
  <si>
    <t>litre per</t>
  </si>
  <si>
    <t xml:space="preserve">bottles </t>
  </si>
  <si>
    <t>Price of apple concentrate</t>
  </si>
  <si>
    <t>per litre</t>
  </si>
  <si>
    <t>Maintain 20% of next months materials in inventory at the end of the month</t>
  </si>
  <si>
    <t>Materials Purchase Budget - Bottles</t>
  </si>
  <si>
    <t>Add: Desired ending inventory of bottles</t>
  </si>
  <si>
    <t>Less: Beginning inventory of bottles</t>
  </si>
  <si>
    <t>Bottles to be purchased</t>
  </si>
  <si>
    <t>Cost per bottle</t>
  </si>
  <si>
    <t>Cost of Bottles</t>
  </si>
  <si>
    <t>Direct Labour Budget</t>
  </si>
  <si>
    <t>Direct Labour hours per bottle</t>
  </si>
  <si>
    <t>Direct Labour Hours/ bottle</t>
  </si>
  <si>
    <t>Direct Labour cost per hour</t>
  </si>
  <si>
    <t>Total Direct Labour hours required for production</t>
  </si>
  <si>
    <t>Total cost of Direct Labour hours</t>
  </si>
  <si>
    <t>Manufacturing Overhead Budget</t>
  </si>
  <si>
    <t>Budgeted Machine hours</t>
  </si>
  <si>
    <t>Variable overhead rate</t>
  </si>
  <si>
    <t>Variable manufacturing overhead</t>
  </si>
  <si>
    <t>Fixed manufaturing overhead</t>
  </si>
  <si>
    <t>Total Manufacturing overhead</t>
  </si>
  <si>
    <t>Additional information:</t>
  </si>
  <si>
    <t>Estimated Variable overhead</t>
  </si>
  <si>
    <t>for the year</t>
  </si>
  <si>
    <t>Total machine hours</t>
  </si>
  <si>
    <t>for a total 4775000 bottles for the year</t>
  </si>
  <si>
    <t>This is only operating at</t>
  </si>
  <si>
    <t>capacity</t>
  </si>
  <si>
    <t>Therefore ($438,000 / 8,000) =</t>
  </si>
  <si>
    <t>Variable overhead per machine hour</t>
  </si>
  <si>
    <t>Estimated Fixed overhead</t>
  </si>
  <si>
    <t>per month</t>
  </si>
  <si>
    <t>Note:</t>
  </si>
  <si>
    <t>Depreciation in the fixed overhead is</t>
  </si>
  <si>
    <t>Summary of Total Manufacturing Cost Budgets</t>
  </si>
  <si>
    <t>Budget material cost - apple concentrate</t>
  </si>
  <si>
    <t>Budget material cost - bottles</t>
  </si>
  <si>
    <t>Budget direct labour cost</t>
  </si>
  <si>
    <t>Budget manufacturing overhead cost</t>
  </si>
  <si>
    <t>Total Budget manufacturing cost</t>
  </si>
  <si>
    <t>Cash Receipts Budget - operating activities</t>
  </si>
  <si>
    <t>Cash recipts lag information_</t>
  </si>
  <si>
    <t>50% of sales will be paid by customers in the month of sale</t>
  </si>
  <si>
    <t>35% of sales will be paid by customers in the next month (30 days)</t>
  </si>
  <si>
    <t>15% of sales will be paid by customers in the second month after the sales.</t>
  </si>
  <si>
    <t>November</t>
  </si>
  <si>
    <t>December</t>
  </si>
  <si>
    <t>Sales</t>
  </si>
  <si>
    <t>Total Cash Receipts from Sales</t>
  </si>
  <si>
    <t>Cash Disbursements Budget - Operating Activities</t>
  </si>
  <si>
    <t>Purchases of Apple concentrate:</t>
  </si>
  <si>
    <t>Cash payments lag information_</t>
  </si>
  <si>
    <t>50% of materials cost will be paid for in the month of purchase</t>
  </si>
  <si>
    <t>50% of materials cost will be paid for in the next month following purchase</t>
  </si>
  <si>
    <t>December given</t>
  </si>
  <si>
    <t>Purchases of bottles:</t>
  </si>
  <si>
    <t>Total disbursements for materials</t>
  </si>
  <si>
    <t>Disbursements for Direct Labour</t>
  </si>
  <si>
    <t>Manufacturing Overhead:</t>
  </si>
  <si>
    <t>Total disbursements for manufacturing overheads</t>
  </si>
  <si>
    <t>Total Cash Disbursements Manufacturing Only</t>
  </si>
  <si>
    <t>Disbursements for Selling &amp; Administration</t>
  </si>
  <si>
    <t>Total Cash Disbursements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</si>
</sst>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164" formatCode="&quot;$&quot;#,##0.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4">
    <xf numFmtId="0" fontId="0" fillId="0" borderId="0" xfId="0"/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0" xfId="0" applyFont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1" fillId="0" borderId="6" xfId="0" applyFont="1" applyBorder="1"/>
    <xf numFmtId="8" fontId="0" fillId="0" borderId="0" xfId="0" applyNumberFormat="1"/>
    <xf numFmtId="8" fontId="0" fillId="0" borderId="7" xfId="0" applyNumberFormat="1" applyBorder="1"/>
    <xf numFmtId="3" fontId="0" fillId="0" borderId="0" xfId="0" applyNumberFormat="1"/>
    <xf numFmtId="3" fontId="0" fillId="0" borderId="7" xfId="0" applyNumberFormat="1" applyBorder="1"/>
    <xf numFmtId="3" fontId="0" fillId="0" borderId="6" xfId="0" applyNumberFormat="1" applyBorder="1"/>
    <xf numFmtId="9" fontId="0" fillId="0" borderId="0" xfId="0" applyNumberFormat="1"/>
    <xf numFmtId="0" fontId="3" fillId="0" borderId="0" xfId="0" applyFont="1"/>
    <xf numFmtId="164" fontId="0" fillId="0" borderId="6" xfId="0" applyNumberFormat="1" applyBorder="1"/>
    <xf numFmtId="165" fontId="0" fillId="0" borderId="0" xfId="0" applyNumberFormat="1"/>
    <xf numFmtId="6" fontId="0" fillId="0" borderId="0" xfId="0" applyNumberFormat="1"/>
    <xf numFmtId="6" fontId="0" fillId="0" borderId="7" xfId="0" applyNumberFormat="1" applyBorder="1"/>
    <xf numFmtId="164" fontId="0" fillId="0" borderId="0" xfId="0" applyNumberFormat="1"/>
    <xf numFmtId="164" fontId="0" fillId="0" borderId="0" xfId="0" applyNumberFormat="1" applyBorder="1"/>
    <xf numFmtId="0" fontId="2" fillId="0" borderId="0" xfId="0" applyFont="1"/>
    <xf numFmtId="9" fontId="0" fillId="0" borderId="0" xfId="1" applyFont="1"/>
    <xf numFmtId="8" fontId="0" fillId="0" borderId="0" xfId="0" applyNumberFormat="1" applyBorder="1"/>
    <xf numFmtId="0" fontId="0" fillId="0" borderId="0" xfId="0" applyBorder="1"/>
    <xf numFmtId="9" fontId="0" fillId="0" borderId="0" xfId="1" applyFont="1" applyBorder="1"/>
    <xf numFmtId="164" fontId="0" fillId="0" borderId="7" xfId="0" applyNumberFormat="1" applyBorder="1"/>
    <xf numFmtId="0" fontId="0" fillId="0" borderId="6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25</xdr:row>
      <xdr:rowOff>95250</xdr:rowOff>
    </xdr:from>
    <xdr:to>
      <xdr:col>4</xdr:col>
      <xdr:colOff>390525</xdr:colOff>
      <xdr:row>27</xdr:row>
      <xdr:rowOff>123825</xdr:rowOff>
    </xdr:to>
    <xdr:cxnSp macro="">
      <xdr:nvCxnSpPr>
        <xdr:cNvPr id="3" name="Straight Arrow Connector 2"/>
        <xdr:cNvCxnSpPr/>
      </xdr:nvCxnSpPr>
      <xdr:spPr>
        <a:xfrm>
          <a:off x="3762375" y="4914900"/>
          <a:ext cx="352425" cy="419100"/>
        </a:xfrm>
        <a:prstGeom prst="straightConnector1">
          <a:avLst/>
        </a:prstGeom>
        <a:ln w="28575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25</xdr:row>
      <xdr:rowOff>114300</xdr:rowOff>
    </xdr:from>
    <xdr:to>
      <xdr:col>5</xdr:col>
      <xdr:colOff>333375</xdr:colOff>
      <xdr:row>27</xdr:row>
      <xdr:rowOff>133350</xdr:rowOff>
    </xdr:to>
    <xdr:cxnSp macro="">
      <xdr:nvCxnSpPr>
        <xdr:cNvPr id="4" name="Straight Arrow Connector 3"/>
        <xdr:cNvCxnSpPr/>
      </xdr:nvCxnSpPr>
      <xdr:spPr>
        <a:xfrm>
          <a:off x="4772025" y="4933950"/>
          <a:ext cx="295275" cy="400050"/>
        </a:xfrm>
        <a:prstGeom prst="straightConnector1">
          <a:avLst/>
        </a:prstGeom>
        <a:ln w="28575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161925</xdr:colOff>
      <xdr:row>14</xdr:row>
      <xdr:rowOff>85725</xdr:rowOff>
    </xdr:from>
    <xdr:to>
      <xdr:col>8</xdr:col>
      <xdr:colOff>19050</xdr:colOff>
      <xdr:row>14</xdr:row>
      <xdr:rowOff>85725</xdr:rowOff>
    </xdr:to>
    <xdr:cxnSp macro="">
      <xdr:nvCxnSpPr>
        <xdr:cNvPr id="22" name="Straight Connector 21"/>
        <xdr:cNvCxnSpPr/>
      </xdr:nvCxnSpPr>
      <xdr:spPr>
        <a:xfrm>
          <a:off x="6496050" y="2809875"/>
          <a:ext cx="466725" cy="0"/>
        </a:xfrm>
        <a:prstGeom prst="line">
          <a:avLst/>
        </a:prstGeom>
        <a:ln w="1905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14</xdr:row>
      <xdr:rowOff>85725</xdr:rowOff>
    </xdr:from>
    <xdr:to>
      <xdr:col>8</xdr:col>
      <xdr:colOff>47625</xdr:colOff>
      <xdr:row>24</xdr:row>
      <xdr:rowOff>104775</xdr:rowOff>
    </xdr:to>
    <xdr:cxnSp macro="">
      <xdr:nvCxnSpPr>
        <xdr:cNvPr id="24" name="Straight Connector 23"/>
        <xdr:cNvCxnSpPr/>
      </xdr:nvCxnSpPr>
      <xdr:spPr>
        <a:xfrm>
          <a:off x="6972300" y="2809875"/>
          <a:ext cx="19050" cy="1924050"/>
        </a:xfrm>
        <a:prstGeom prst="line">
          <a:avLst/>
        </a:prstGeom>
        <a:ln w="1905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24</xdr:row>
      <xdr:rowOff>95250</xdr:rowOff>
    </xdr:from>
    <xdr:to>
      <xdr:col>8</xdr:col>
      <xdr:colOff>47625</xdr:colOff>
      <xdr:row>24</xdr:row>
      <xdr:rowOff>95250</xdr:rowOff>
    </xdr:to>
    <xdr:cxnSp macro="">
      <xdr:nvCxnSpPr>
        <xdr:cNvPr id="26" name="Straight Arrow Connector 25"/>
        <xdr:cNvCxnSpPr/>
      </xdr:nvCxnSpPr>
      <xdr:spPr>
        <a:xfrm flipH="1">
          <a:off x="6410325" y="4724400"/>
          <a:ext cx="581025" cy="0"/>
        </a:xfrm>
        <a:prstGeom prst="straightConnector1">
          <a:avLst/>
        </a:prstGeom>
        <a:ln w="1905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36</xdr:row>
      <xdr:rowOff>95250</xdr:rowOff>
    </xdr:from>
    <xdr:to>
      <xdr:col>4</xdr:col>
      <xdr:colOff>371475</xdr:colOff>
      <xdr:row>38</xdr:row>
      <xdr:rowOff>114300</xdr:rowOff>
    </xdr:to>
    <xdr:cxnSp macro="">
      <xdr:nvCxnSpPr>
        <xdr:cNvPr id="32" name="Straight Arrow Connector 31"/>
        <xdr:cNvCxnSpPr/>
      </xdr:nvCxnSpPr>
      <xdr:spPr>
        <a:xfrm>
          <a:off x="3990975" y="7010400"/>
          <a:ext cx="295275" cy="400050"/>
        </a:xfrm>
        <a:prstGeom prst="straightConnector1">
          <a:avLst/>
        </a:prstGeom>
        <a:ln w="28575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36</xdr:row>
      <xdr:rowOff>76200</xdr:rowOff>
    </xdr:from>
    <xdr:to>
      <xdr:col>5</xdr:col>
      <xdr:colOff>352425</xdr:colOff>
      <xdr:row>38</xdr:row>
      <xdr:rowOff>95250</xdr:rowOff>
    </xdr:to>
    <xdr:cxnSp macro="">
      <xdr:nvCxnSpPr>
        <xdr:cNvPr id="33" name="Straight Arrow Connector 32"/>
        <xdr:cNvCxnSpPr/>
      </xdr:nvCxnSpPr>
      <xdr:spPr>
        <a:xfrm>
          <a:off x="4791075" y="6991350"/>
          <a:ext cx="295275" cy="400050"/>
        </a:xfrm>
        <a:prstGeom prst="straightConnector1">
          <a:avLst/>
        </a:prstGeom>
        <a:ln w="28575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48</xdr:row>
      <xdr:rowOff>95250</xdr:rowOff>
    </xdr:from>
    <xdr:to>
      <xdr:col>4</xdr:col>
      <xdr:colOff>371475</xdr:colOff>
      <xdr:row>50</xdr:row>
      <xdr:rowOff>114300</xdr:rowOff>
    </xdr:to>
    <xdr:cxnSp macro="">
      <xdr:nvCxnSpPr>
        <xdr:cNvPr id="9" name="Straight Arrow Connector 8"/>
        <xdr:cNvCxnSpPr/>
      </xdr:nvCxnSpPr>
      <xdr:spPr>
        <a:xfrm>
          <a:off x="3990975" y="7010400"/>
          <a:ext cx="295275" cy="400050"/>
        </a:xfrm>
        <a:prstGeom prst="straightConnector1">
          <a:avLst/>
        </a:prstGeom>
        <a:ln w="28575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48</xdr:row>
      <xdr:rowOff>76200</xdr:rowOff>
    </xdr:from>
    <xdr:to>
      <xdr:col>5</xdr:col>
      <xdr:colOff>352425</xdr:colOff>
      <xdr:row>50</xdr:row>
      <xdr:rowOff>95250</xdr:rowOff>
    </xdr:to>
    <xdr:cxnSp macro="">
      <xdr:nvCxnSpPr>
        <xdr:cNvPr id="10" name="Straight Arrow Connector 9"/>
        <xdr:cNvCxnSpPr/>
      </xdr:nvCxnSpPr>
      <xdr:spPr>
        <a:xfrm>
          <a:off x="4791075" y="6991350"/>
          <a:ext cx="295275" cy="400050"/>
        </a:xfrm>
        <a:prstGeom prst="straightConnector1">
          <a:avLst/>
        </a:prstGeom>
        <a:ln w="28575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133350</xdr:colOff>
      <xdr:row>28</xdr:row>
      <xdr:rowOff>95250</xdr:rowOff>
    </xdr:from>
    <xdr:to>
      <xdr:col>7</xdr:col>
      <xdr:colOff>600075</xdr:colOff>
      <xdr:row>28</xdr:row>
      <xdr:rowOff>95250</xdr:rowOff>
    </xdr:to>
    <xdr:cxnSp macro="">
      <xdr:nvCxnSpPr>
        <xdr:cNvPr id="11" name="Straight Connector 10"/>
        <xdr:cNvCxnSpPr/>
      </xdr:nvCxnSpPr>
      <xdr:spPr>
        <a:xfrm>
          <a:off x="6657975" y="5486400"/>
          <a:ext cx="466725" cy="0"/>
        </a:xfrm>
        <a:prstGeom prst="line">
          <a:avLst/>
        </a:prstGeom>
        <a:ln w="1905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600075</xdr:colOff>
      <xdr:row>28</xdr:row>
      <xdr:rowOff>95250</xdr:rowOff>
    </xdr:from>
    <xdr:to>
      <xdr:col>7</xdr:col>
      <xdr:colOff>600075</xdr:colOff>
      <xdr:row>34</xdr:row>
      <xdr:rowOff>95250</xdr:rowOff>
    </xdr:to>
    <xdr:cxnSp macro="">
      <xdr:nvCxnSpPr>
        <xdr:cNvPr id="12" name="Straight Connector 11"/>
        <xdr:cNvCxnSpPr/>
      </xdr:nvCxnSpPr>
      <xdr:spPr>
        <a:xfrm>
          <a:off x="7124700" y="5486400"/>
          <a:ext cx="0" cy="1143000"/>
        </a:xfrm>
        <a:prstGeom prst="line">
          <a:avLst/>
        </a:prstGeom>
        <a:ln w="1905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34</xdr:row>
      <xdr:rowOff>95250</xdr:rowOff>
    </xdr:from>
    <xdr:to>
      <xdr:col>8</xdr:col>
      <xdr:colOff>0</xdr:colOff>
      <xdr:row>34</xdr:row>
      <xdr:rowOff>95250</xdr:rowOff>
    </xdr:to>
    <xdr:cxnSp macro="">
      <xdr:nvCxnSpPr>
        <xdr:cNvPr id="13" name="Straight Arrow Connector 12"/>
        <xdr:cNvCxnSpPr/>
      </xdr:nvCxnSpPr>
      <xdr:spPr>
        <a:xfrm flipH="1">
          <a:off x="6553200" y="6629400"/>
          <a:ext cx="581025" cy="0"/>
        </a:xfrm>
        <a:prstGeom prst="straightConnector1">
          <a:avLst/>
        </a:prstGeom>
        <a:ln w="1905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96</xdr:row>
      <xdr:rowOff>19050</xdr:rowOff>
    </xdr:from>
    <xdr:to>
      <xdr:col>5</xdr:col>
      <xdr:colOff>485775</xdr:colOff>
      <xdr:row>101</xdr:row>
      <xdr:rowOff>28575</xdr:rowOff>
    </xdr:to>
    <xdr:sp macro="" textlink="">
      <xdr:nvSpPr>
        <xdr:cNvPr id="2" name="Right Brace 1"/>
        <xdr:cNvSpPr/>
      </xdr:nvSpPr>
      <xdr:spPr>
        <a:xfrm>
          <a:off x="5200650" y="18364200"/>
          <a:ext cx="485775" cy="962025"/>
        </a:xfrm>
        <a:prstGeom prst="rightBrace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693102</xdr:colOff>
      <xdr:row>99</xdr:row>
      <xdr:rowOff>118672</xdr:rowOff>
    </xdr:from>
    <xdr:to>
      <xdr:col>11</xdr:col>
      <xdr:colOff>18373</xdr:colOff>
      <xdr:row>101</xdr:row>
      <xdr:rowOff>69173</xdr:rowOff>
    </xdr:to>
    <xdr:sp macro="" textlink="">
      <xdr:nvSpPr>
        <xdr:cNvPr id="5" name="Right Arrow 4"/>
        <xdr:cNvSpPr/>
      </xdr:nvSpPr>
      <xdr:spPr>
        <a:xfrm rot="706802">
          <a:off x="5893752" y="19035322"/>
          <a:ext cx="3563896" cy="33150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4</xdr:col>
      <xdr:colOff>809625</xdr:colOff>
      <xdr:row>103</xdr:row>
      <xdr:rowOff>19050</xdr:rowOff>
    </xdr:from>
    <xdr:to>
      <xdr:col>5</xdr:col>
      <xdr:colOff>466725</xdr:colOff>
      <xdr:row>108</xdr:row>
      <xdr:rowOff>28575</xdr:rowOff>
    </xdr:to>
    <xdr:sp macro="" textlink="">
      <xdr:nvSpPr>
        <xdr:cNvPr id="16" name="Right Brace 15"/>
        <xdr:cNvSpPr/>
      </xdr:nvSpPr>
      <xdr:spPr>
        <a:xfrm>
          <a:off x="5181600" y="19697700"/>
          <a:ext cx="485775" cy="962025"/>
        </a:xfrm>
        <a:prstGeom prst="rightBrace">
          <a:avLst/>
        </a:prstGeom>
        <a:ln w="28575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6</xdr:col>
      <xdr:colOff>4762</xdr:colOff>
      <xdr:row>105</xdr:row>
      <xdr:rowOff>33339</xdr:rowOff>
    </xdr:from>
    <xdr:to>
      <xdr:col>6</xdr:col>
      <xdr:colOff>700087</xdr:colOff>
      <xdr:row>111</xdr:row>
      <xdr:rowOff>33339</xdr:rowOff>
    </xdr:to>
    <xdr:sp macro="" textlink="">
      <xdr:nvSpPr>
        <xdr:cNvPr id="6" name="Bent Arrow 5"/>
        <xdr:cNvSpPr/>
      </xdr:nvSpPr>
      <xdr:spPr>
        <a:xfrm rot="5400000">
          <a:off x="5734050" y="20316826"/>
          <a:ext cx="1143000" cy="695325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41"/>
  <sheetViews>
    <sheetView tabSelected="1" workbookViewId="0">
      <selection activeCell="J110" sqref="J110"/>
    </sheetView>
  </sheetViews>
  <sheetFormatPr defaultRowHeight="15" x14ac:dyDescent="0.25"/>
  <cols>
    <col min="1" max="1" width="26.42578125" customWidth="1"/>
    <col min="2" max="2" width="11.140625" bestFit="1" customWidth="1"/>
    <col min="3" max="3" width="14.140625" customWidth="1"/>
    <col min="4" max="4" width="13.85546875" bestFit="1" customWidth="1"/>
    <col min="5" max="5" width="12.42578125" bestFit="1" customWidth="1"/>
    <col min="6" max="6" width="11.28515625" bestFit="1" customWidth="1"/>
    <col min="7" max="7" width="15.7109375" customWidth="1"/>
    <col min="12" max="12" width="17.28515625" customWidth="1"/>
    <col min="13" max="13" width="13.85546875" customWidth="1"/>
    <col min="14" max="14" width="3.140625" customWidth="1"/>
    <col min="15" max="15" width="12" customWidth="1"/>
    <col min="16" max="16" width="5.85546875" customWidth="1"/>
    <col min="17" max="17" width="12.85546875" customWidth="1"/>
    <col min="18" max="18" width="5.42578125" customWidth="1"/>
    <col min="19" max="19" width="12.42578125" customWidth="1"/>
    <col min="20" max="20" width="5.28515625" customWidth="1"/>
    <col min="21" max="21" width="14" customWidth="1"/>
  </cols>
  <sheetData>
    <row r="1" spans="1:7" x14ac:dyDescent="0.25">
      <c r="A1" t="s">
        <v>7</v>
      </c>
      <c r="B1" s="9">
        <v>1.05</v>
      </c>
      <c r="C1" s="9"/>
    </row>
    <row r="2" spans="1:7" x14ac:dyDescent="0.25">
      <c r="A2" t="s">
        <v>30</v>
      </c>
      <c r="B2">
        <v>1</v>
      </c>
      <c r="C2" t="s">
        <v>31</v>
      </c>
      <c r="D2">
        <v>32</v>
      </c>
      <c r="E2" t="s">
        <v>32</v>
      </c>
    </row>
    <row r="3" spans="1:7" x14ac:dyDescent="0.25">
      <c r="A3" t="s">
        <v>33</v>
      </c>
      <c r="B3" s="9">
        <v>4.8</v>
      </c>
      <c r="C3" t="s">
        <v>34</v>
      </c>
    </row>
    <row r="4" spans="1:7" x14ac:dyDescent="0.25">
      <c r="A4" t="s">
        <v>41</v>
      </c>
      <c r="B4" s="9">
        <v>0.1</v>
      </c>
    </row>
    <row r="5" spans="1:7" x14ac:dyDescent="0.25">
      <c r="A5" t="s">
        <v>44</v>
      </c>
      <c r="B5">
        <f>600</f>
        <v>600</v>
      </c>
    </row>
    <row r="6" spans="1:7" ht="15.75" thickBot="1" x14ac:dyDescent="0.3">
      <c r="A6" t="s">
        <v>45</v>
      </c>
      <c r="B6" s="9">
        <v>15</v>
      </c>
    </row>
    <row r="7" spans="1:7" ht="15.75" thickBot="1" x14ac:dyDescent="0.3">
      <c r="D7" s="31" t="s">
        <v>0</v>
      </c>
      <c r="E7" s="32"/>
      <c r="F7" s="33"/>
    </row>
    <row r="8" spans="1:7" ht="15.75" thickBot="1" x14ac:dyDescent="0.3">
      <c r="D8" s="1" t="s">
        <v>1</v>
      </c>
      <c r="E8" s="2">
        <v>250000</v>
      </c>
      <c r="F8" s="2" t="s">
        <v>2</v>
      </c>
    </row>
    <row r="9" spans="1:7" ht="15.75" thickBot="1" x14ac:dyDescent="0.3">
      <c r="D9" s="1" t="s">
        <v>3</v>
      </c>
      <c r="E9" s="2">
        <v>325000</v>
      </c>
      <c r="F9" s="2" t="s">
        <v>2</v>
      </c>
    </row>
    <row r="10" spans="1:7" ht="15.75" thickBot="1" x14ac:dyDescent="0.3">
      <c r="D10" s="1" t="s">
        <v>4</v>
      </c>
      <c r="E10" s="2">
        <v>450000</v>
      </c>
      <c r="F10" s="2" t="s">
        <v>2</v>
      </c>
    </row>
    <row r="11" spans="1:7" ht="15.75" thickBot="1" x14ac:dyDescent="0.3">
      <c r="D11" s="1" t="s">
        <v>15</v>
      </c>
      <c r="E11" s="2">
        <v>500000</v>
      </c>
      <c r="F11" s="2" t="s">
        <v>2</v>
      </c>
    </row>
    <row r="13" spans="1:7" x14ac:dyDescent="0.25">
      <c r="B13" s="4"/>
      <c r="C13" s="4"/>
      <c r="D13" s="4"/>
      <c r="E13" s="8" t="s">
        <v>5</v>
      </c>
      <c r="F13" s="4"/>
      <c r="G13" s="4"/>
    </row>
    <row r="14" spans="1:7" x14ac:dyDescent="0.25">
      <c r="B14" s="4"/>
      <c r="C14" s="4"/>
      <c r="D14" s="5" t="s">
        <v>1</v>
      </c>
      <c r="E14" s="6" t="s">
        <v>3</v>
      </c>
      <c r="F14" s="5" t="s">
        <v>4</v>
      </c>
      <c r="G14" s="7" t="s">
        <v>9</v>
      </c>
    </row>
    <row r="15" spans="1:7" x14ac:dyDescent="0.25">
      <c r="A15" t="s">
        <v>6</v>
      </c>
      <c r="D15" s="11">
        <f>E8</f>
        <v>250000</v>
      </c>
      <c r="E15" s="11">
        <f>E9</f>
        <v>325000</v>
      </c>
      <c r="F15" s="11">
        <f>E10</f>
        <v>450000</v>
      </c>
      <c r="G15" s="11">
        <f>SUM(D15:F15)</f>
        <v>1025000</v>
      </c>
    </row>
    <row r="16" spans="1:7" x14ac:dyDescent="0.25">
      <c r="A16" t="s">
        <v>7</v>
      </c>
      <c r="D16" s="9">
        <f>$B$1</f>
        <v>1.05</v>
      </c>
      <c r="E16" s="9">
        <f t="shared" ref="E16:G16" si="0">$B$1</f>
        <v>1.05</v>
      </c>
      <c r="F16" s="9">
        <f t="shared" si="0"/>
        <v>1.05</v>
      </c>
      <c r="G16" s="9">
        <f t="shared" si="0"/>
        <v>1.05</v>
      </c>
    </row>
    <row r="17" spans="1:8" x14ac:dyDescent="0.25">
      <c r="A17" t="s">
        <v>8</v>
      </c>
      <c r="D17" s="10">
        <f>D15*D16</f>
        <v>262500</v>
      </c>
      <c r="E17" s="10">
        <f t="shared" ref="E17:G17" si="1">E15*E16</f>
        <v>341250</v>
      </c>
      <c r="F17" s="10">
        <f t="shared" si="1"/>
        <v>472500</v>
      </c>
      <c r="G17" s="10">
        <f t="shared" si="1"/>
        <v>1076250</v>
      </c>
    </row>
    <row r="20" spans="1:8" x14ac:dyDescent="0.25">
      <c r="A20" s="3" t="s">
        <v>10</v>
      </c>
    </row>
    <row r="21" spans="1:8" x14ac:dyDescent="0.25">
      <c r="A21" t="s">
        <v>11</v>
      </c>
    </row>
    <row r="23" spans="1:8" x14ac:dyDescent="0.25">
      <c r="B23" s="4"/>
      <c r="C23" s="4"/>
      <c r="D23" s="4"/>
      <c r="E23" s="8" t="s">
        <v>12</v>
      </c>
      <c r="F23" s="4"/>
      <c r="G23" s="4"/>
    </row>
    <row r="24" spans="1:8" x14ac:dyDescent="0.25">
      <c r="B24" s="4"/>
      <c r="C24" s="4"/>
      <c r="D24" s="5" t="s">
        <v>1</v>
      </c>
      <c r="E24" s="6" t="s">
        <v>3</v>
      </c>
      <c r="F24" s="5" t="s">
        <v>4</v>
      </c>
      <c r="G24" s="7" t="s">
        <v>9</v>
      </c>
    </row>
    <row r="25" spans="1:8" x14ac:dyDescent="0.25">
      <c r="A25" t="s">
        <v>13</v>
      </c>
      <c r="D25" s="11">
        <f>D15</f>
        <v>250000</v>
      </c>
      <c r="E25" s="11">
        <f>E15</f>
        <v>325000</v>
      </c>
      <c r="F25" s="11">
        <f>F15</f>
        <v>450000</v>
      </c>
      <c r="G25" s="11">
        <f>SUM(D25:F25)</f>
        <v>1025000</v>
      </c>
    </row>
    <row r="26" spans="1:8" x14ac:dyDescent="0.25">
      <c r="A26" t="s">
        <v>14</v>
      </c>
      <c r="D26" s="13">
        <f>E25*0.1</f>
        <v>32500</v>
      </c>
      <c r="E26" s="13">
        <f>F25*0.1</f>
        <v>45000</v>
      </c>
      <c r="F26" s="13">
        <f>E11*0.1</f>
        <v>50000</v>
      </c>
      <c r="G26" s="13">
        <f>F26</f>
        <v>50000</v>
      </c>
      <c r="H26" t="s">
        <v>18</v>
      </c>
    </row>
    <row r="27" spans="1:8" x14ac:dyDescent="0.25">
      <c r="A27" t="s">
        <v>16</v>
      </c>
      <c r="D27" s="11">
        <f>D25+D26</f>
        <v>282500</v>
      </c>
      <c r="E27" s="11">
        <f t="shared" ref="E27:G27" si="2">E25+E26</f>
        <v>370000</v>
      </c>
      <c r="F27" s="11">
        <f t="shared" si="2"/>
        <v>500000</v>
      </c>
      <c r="G27" s="11">
        <f t="shared" si="2"/>
        <v>1075000</v>
      </c>
    </row>
    <row r="28" spans="1:8" x14ac:dyDescent="0.25">
      <c r="A28" t="s">
        <v>17</v>
      </c>
      <c r="D28" s="11">
        <v>25000</v>
      </c>
      <c r="E28" s="11">
        <f>D26</f>
        <v>32500</v>
      </c>
      <c r="F28" s="11">
        <f>E26</f>
        <v>45000</v>
      </c>
      <c r="G28" s="11">
        <f>D28</f>
        <v>25000</v>
      </c>
      <c r="H28" t="s">
        <v>19</v>
      </c>
    </row>
    <row r="29" spans="1:8" x14ac:dyDescent="0.25">
      <c r="A29" t="s">
        <v>20</v>
      </c>
      <c r="D29" s="12">
        <f>D27-D28</f>
        <v>257500</v>
      </c>
      <c r="E29" s="12">
        <f t="shared" ref="E29:G29" si="3">E27-E28</f>
        <v>337500</v>
      </c>
      <c r="F29" s="12">
        <f t="shared" si="3"/>
        <v>455000</v>
      </c>
      <c r="G29" s="12">
        <f t="shared" si="3"/>
        <v>1050000</v>
      </c>
    </row>
    <row r="31" spans="1:8" x14ac:dyDescent="0.25">
      <c r="A31" s="3" t="s">
        <v>10</v>
      </c>
    </row>
    <row r="32" spans="1:8" x14ac:dyDescent="0.25">
      <c r="A32" t="s">
        <v>35</v>
      </c>
    </row>
    <row r="33" spans="1:7" x14ac:dyDescent="0.25">
      <c r="D33" s="8" t="s">
        <v>21</v>
      </c>
      <c r="E33" s="4"/>
      <c r="F33" s="4"/>
      <c r="G33" s="4"/>
    </row>
    <row r="34" spans="1:7" x14ac:dyDescent="0.25">
      <c r="D34" s="5" t="s">
        <v>1</v>
      </c>
      <c r="E34" s="6" t="s">
        <v>3</v>
      </c>
      <c r="F34" s="5" t="s">
        <v>4</v>
      </c>
      <c r="G34" s="7" t="s">
        <v>9</v>
      </c>
    </row>
    <row r="35" spans="1:7" x14ac:dyDescent="0.25">
      <c r="A35" t="s">
        <v>22</v>
      </c>
      <c r="D35" s="11">
        <f>D29</f>
        <v>257500</v>
      </c>
      <c r="E35" s="11">
        <f t="shared" ref="E35:G35" si="4">E29</f>
        <v>337500</v>
      </c>
      <c r="F35" s="11">
        <f t="shared" si="4"/>
        <v>455000</v>
      </c>
      <c r="G35" s="11">
        <f t="shared" si="4"/>
        <v>1050000</v>
      </c>
    </row>
    <row r="36" spans="1:7" x14ac:dyDescent="0.25">
      <c r="A36" t="s">
        <v>23</v>
      </c>
      <c r="D36" s="11">
        <f>D35/$D$2</f>
        <v>8046.875</v>
      </c>
      <c r="E36" s="11">
        <f t="shared" ref="E36:G36" si="5">E35/$D$2</f>
        <v>10546.875</v>
      </c>
      <c r="F36" s="11">
        <f t="shared" si="5"/>
        <v>14218.75</v>
      </c>
      <c r="G36" s="11">
        <f t="shared" si="5"/>
        <v>32812.5</v>
      </c>
    </row>
    <row r="37" spans="1:7" x14ac:dyDescent="0.25">
      <c r="A37" t="s">
        <v>24</v>
      </c>
      <c r="D37" s="13">
        <f>E36*0.2</f>
        <v>2109.375</v>
      </c>
      <c r="E37" s="13">
        <f t="shared" ref="E37" si="6">F36*0.2</f>
        <v>2843.75</v>
      </c>
      <c r="F37" s="13">
        <v>3063</v>
      </c>
      <c r="G37" s="13">
        <f>F37</f>
        <v>3063</v>
      </c>
    </row>
    <row r="38" spans="1:7" x14ac:dyDescent="0.25">
      <c r="A38" t="s">
        <v>25</v>
      </c>
      <c r="D38" s="11">
        <f>D36+D37</f>
        <v>10156.25</v>
      </c>
      <c r="E38" s="11">
        <f t="shared" ref="E38:G38" si="7">E36+E37</f>
        <v>13390.625</v>
      </c>
      <c r="F38" s="11">
        <f t="shared" si="7"/>
        <v>17281.75</v>
      </c>
      <c r="G38" s="11">
        <f t="shared" si="7"/>
        <v>35875.5</v>
      </c>
    </row>
    <row r="39" spans="1:7" x14ac:dyDescent="0.25">
      <c r="A39" t="s">
        <v>26</v>
      </c>
      <c r="D39" s="13">
        <v>1609</v>
      </c>
      <c r="E39" s="13">
        <f>D37</f>
        <v>2109.375</v>
      </c>
      <c r="F39" s="13">
        <f>E37</f>
        <v>2843.75</v>
      </c>
      <c r="G39" s="13">
        <f>D39</f>
        <v>1609</v>
      </c>
    </row>
    <row r="40" spans="1:7" x14ac:dyDescent="0.25">
      <c r="A40" t="s">
        <v>27</v>
      </c>
      <c r="D40" s="11">
        <f>D38-D39</f>
        <v>8547.25</v>
      </c>
      <c r="E40" s="11">
        <f t="shared" ref="E40:G40" si="8">E38-E39</f>
        <v>11281.25</v>
      </c>
      <c r="F40" s="11">
        <f t="shared" si="8"/>
        <v>14438</v>
      </c>
      <c r="G40" s="11">
        <f t="shared" si="8"/>
        <v>34266.5</v>
      </c>
    </row>
    <row r="41" spans="1:7" x14ac:dyDescent="0.25">
      <c r="A41" t="s">
        <v>28</v>
      </c>
      <c r="D41" s="9">
        <f>$B$3</f>
        <v>4.8</v>
      </c>
      <c r="E41" s="9">
        <f t="shared" ref="E41:G41" si="9">$B$3</f>
        <v>4.8</v>
      </c>
      <c r="F41" s="9">
        <f t="shared" si="9"/>
        <v>4.8</v>
      </c>
      <c r="G41" s="9">
        <f t="shared" si="9"/>
        <v>4.8</v>
      </c>
    </row>
    <row r="42" spans="1:7" x14ac:dyDescent="0.25">
      <c r="A42" t="s">
        <v>29</v>
      </c>
      <c r="D42" s="10">
        <f>D40*D41</f>
        <v>41026.799999999996</v>
      </c>
      <c r="E42" s="10">
        <f t="shared" ref="E42:G42" si="10">E40*E41</f>
        <v>54150</v>
      </c>
      <c r="F42" s="10">
        <f t="shared" si="10"/>
        <v>69302.399999999994</v>
      </c>
      <c r="G42" s="10">
        <f t="shared" si="10"/>
        <v>164479.19999999998</v>
      </c>
    </row>
    <row r="43" spans="1:7" x14ac:dyDescent="0.25">
      <c r="D43" s="9"/>
      <c r="E43" s="9"/>
      <c r="F43" s="9"/>
      <c r="G43" s="9"/>
    </row>
    <row r="44" spans="1:7" x14ac:dyDescent="0.25">
      <c r="A44" s="3" t="s">
        <v>10</v>
      </c>
    </row>
    <row r="45" spans="1:7" x14ac:dyDescent="0.25">
      <c r="A45" t="s">
        <v>35</v>
      </c>
    </row>
    <row r="46" spans="1:7" x14ac:dyDescent="0.25">
      <c r="D46" s="8" t="s">
        <v>36</v>
      </c>
      <c r="E46" s="4"/>
      <c r="F46" s="4"/>
      <c r="G46" s="4"/>
    </row>
    <row r="47" spans="1:7" x14ac:dyDescent="0.25">
      <c r="D47" s="5" t="s">
        <v>1</v>
      </c>
      <c r="E47" s="6" t="s">
        <v>3</v>
      </c>
      <c r="F47" s="5" t="s">
        <v>4</v>
      </c>
      <c r="G47" s="7" t="s">
        <v>9</v>
      </c>
    </row>
    <row r="48" spans="1:7" x14ac:dyDescent="0.25">
      <c r="A48" t="s">
        <v>22</v>
      </c>
      <c r="D48" s="11">
        <f>D29</f>
        <v>257500</v>
      </c>
      <c r="E48" s="11">
        <f t="shared" ref="E48:G48" si="11">E29</f>
        <v>337500</v>
      </c>
      <c r="F48" s="11">
        <f t="shared" si="11"/>
        <v>455000</v>
      </c>
      <c r="G48" s="11">
        <f t="shared" si="11"/>
        <v>1050000</v>
      </c>
    </row>
    <row r="49" spans="1:7" x14ac:dyDescent="0.25">
      <c r="A49" t="s">
        <v>37</v>
      </c>
      <c r="D49" s="13">
        <f>E48*0.2</f>
        <v>67500</v>
      </c>
      <c r="E49" s="13">
        <f>F48*0.2</f>
        <v>91000</v>
      </c>
      <c r="F49" s="13">
        <v>98000</v>
      </c>
      <c r="G49" s="13">
        <f>F49</f>
        <v>98000</v>
      </c>
    </row>
    <row r="50" spans="1:7" x14ac:dyDescent="0.25">
      <c r="A50" t="s">
        <v>25</v>
      </c>
      <c r="D50" s="11">
        <f>D48+D49</f>
        <v>325000</v>
      </c>
      <c r="E50" s="11">
        <f t="shared" ref="E50:G50" si="12">E48+E49</f>
        <v>428500</v>
      </c>
      <c r="F50" s="11">
        <f t="shared" si="12"/>
        <v>553000</v>
      </c>
      <c r="G50" s="11">
        <f t="shared" si="12"/>
        <v>1148000</v>
      </c>
    </row>
    <row r="51" spans="1:7" x14ac:dyDescent="0.25">
      <c r="A51" t="s">
        <v>38</v>
      </c>
      <c r="D51" s="13">
        <v>51500</v>
      </c>
      <c r="E51" s="13">
        <f>D49</f>
        <v>67500</v>
      </c>
      <c r="F51" s="13">
        <f>E49</f>
        <v>91000</v>
      </c>
      <c r="G51" s="13">
        <f>D51</f>
        <v>51500</v>
      </c>
    </row>
    <row r="52" spans="1:7" x14ac:dyDescent="0.25">
      <c r="A52" t="s">
        <v>39</v>
      </c>
      <c r="D52" s="11">
        <f>D50-D51</f>
        <v>273500</v>
      </c>
      <c r="E52" s="11">
        <f t="shared" ref="E52:G52" si="13">E50-E51</f>
        <v>361000</v>
      </c>
      <c r="F52" s="11">
        <f t="shared" si="13"/>
        <v>462000</v>
      </c>
      <c r="G52" s="11">
        <f t="shared" si="13"/>
        <v>1096500</v>
      </c>
    </row>
    <row r="53" spans="1:7" x14ac:dyDescent="0.25">
      <c r="A53" t="s">
        <v>40</v>
      </c>
      <c r="D53" s="9">
        <f>$B$4</f>
        <v>0.1</v>
      </c>
      <c r="E53" s="9">
        <f t="shared" ref="E53:G53" si="14">$B$4</f>
        <v>0.1</v>
      </c>
      <c r="F53" s="9">
        <f t="shared" si="14"/>
        <v>0.1</v>
      </c>
      <c r="G53" s="9">
        <f t="shared" si="14"/>
        <v>0.1</v>
      </c>
    </row>
    <row r="54" spans="1:7" x14ac:dyDescent="0.25">
      <c r="A54" t="s">
        <v>29</v>
      </c>
      <c r="D54" s="10">
        <f>D52*D53</f>
        <v>27350</v>
      </c>
      <c r="E54" s="10">
        <f t="shared" ref="E54:G54" si="15">E52*E53</f>
        <v>36100</v>
      </c>
      <c r="F54" s="10">
        <f t="shared" si="15"/>
        <v>46200</v>
      </c>
      <c r="G54" s="10">
        <f t="shared" si="15"/>
        <v>109650</v>
      </c>
    </row>
    <row r="57" spans="1:7" x14ac:dyDescent="0.25">
      <c r="D57" s="8" t="s">
        <v>42</v>
      </c>
      <c r="E57" s="4"/>
      <c r="F57" s="4"/>
      <c r="G57" s="4"/>
    </row>
    <row r="58" spans="1:7" x14ac:dyDescent="0.25">
      <c r="D58" s="5" t="s">
        <v>1</v>
      </c>
      <c r="E58" s="6" t="s">
        <v>3</v>
      </c>
      <c r="F58" s="5" t="s">
        <v>4</v>
      </c>
      <c r="G58" s="7" t="s">
        <v>9</v>
      </c>
    </row>
    <row r="59" spans="1:7" x14ac:dyDescent="0.25">
      <c r="A59" t="s">
        <v>22</v>
      </c>
      <c r="D59" s="11">
        <f>D29</f>
        <v>257500</v>
      </c>
      <c r="E59" s="11">
        <f t="shared" ref="E59:G59" si="16">E29</f>
        <v>337500</v>
      </c>
      <c r="F59" s="11">
        <f t="shared" si="16"/>
        <v>455000</v>
      </c>
      <c r="G59" s="11">
        <f t="shared" si="16"/>
        <v>1050000</v>
      </c>
    </row>
    <row r="60" spans="1:7" x14ac:dyDescent="0.25">
      <c r="A60" t="s">
        <v>43</v>
      </c>
      <c r="D60" s="13">
        <f>$B$5</f>
        <v>600</v>
      </c>
      <c r="E60" s="13">
        <f t="shared" ref="E60:G60" si="17">$B$5</f>
        <v>600</v>
      </c>
      <c r="F60" s="13">
        <f t="shared" si="17"/>
        <v>600</v>
      </c>
      <c r="G60" s="13">
        <f t="shared" si="17"/>
        <v>600</v>
      </c>
    </row>
    <row r="61" spans="1:7" x14ac:dyDescent="0.25">
      <c r="A61" t="s">
        <v>46</v>
      </c>
      <c r="D61" s="11">
        <f>D59/D60</f>
        <v>429.16666666666669</v>
      </c>
      <c r="E61" s="11">
        <f t="shared" ref="E61:G61" si="18">E59/E60</f>
        <v>562.5</v>
      </c>
      <c r="F61" s="11">
        <f t="shared" si="18"/>
        <v>758.33333333333337</v>
      </c>
      <c r="G61" s="11">
        <f t="shared" si="18"/>
        <v>1750</v>
      </c>
    </row>
    <row r="62" spans="1:7" x14ac:dyDescent="0.25">
      <c r="A62" t="s">
        <v>45</v>
      </c>
      <c r="D62" s="9">
        <f>$B$6</f>
        <v>15</v>
      </c>
      <c r="E62" s="9">
        <f t="shared" ref="E62:G62" si="19">$B$6</f>
        <v>15</v>
      </c>
      <c r="F62" s="9">
        <f t="shared" si="19"/>
        <v>15</v>
      </c>
      <c r="G62" s="9">
        <f t="shared" si="19"/>
        <v>15</v>
      </c>
    </row>
    <row r="63" spans="1:7" x14ac:dyDescent="0.25">
      <c r="A63" t="s">
        <v>47</v>
      </c>
      <c r="D63" s="10">
        <f>D61*D62</f>
        <v>6437.5</v>
      </c>
      <c r="E63" s="10">
        <f t="shared" ref="E63:G63" si="20">E61*E62</f>
        <v>8437.5</v>
      </c>
      <c r="F63" s="10">
        <f t="shared" si="20"/>
        <v>11375</v>
      </c>
      <c r="G63" s="10">
        <f t="shared" si="20"/>
        <v>26250</v>
      </c>
    </row>
    <row r="66" spans="1:7" x14ac:dyDescent="0.25">
      <c r="D66" s="8" t="s">
        <v>48</v>
      </c>
      <c r="E66" s="4"/>
      <c r="F66" s="4"/>
      <c r="G66" s="4"/>
    </row>
    <row r="67" spans="1:7" x14ac:dyDescent="0.25">
      <c r="D67" s="5" t="s">
        <v>1</v>
      </c>
      <c r="E67" s="6" t="s">
        <v>3</v>
      </c>
      <c r="F67" s="5" t="s">
        <v>4</v>
      </c>
      <c r="G67" s="7" t="s">
        <v>9</v>
      </c>
    </row>
    <row r="68" spans="1:7" x14ac:dyDescent="0.25">
      <c r="A68" t="s">
        <v>49</v>
      </c>
      <c r="D68" s="11">
        <f>D61</f>
        <v>429.16666666666669</v>
      </c>
      <c r="E68" s="11">
        <f t="shared" ref="E68:G68" si="21">E61</f>
        <v>562.5</v>
      </c>
      <c r="F68" s="11">
        <f t="shared" si="21"/>
        <v>758.33333333333337</v>
      </c>
      <c r="G68" s="11">
        <f t="shared" si="21"/>
        <v>1750</v>
      </c>
    </row>
    <row r="69" spans="1:7" x14ac:dyDescent="0.25">
      <c r="A69" t="s">
        <v>50</v>
      </c>
      <c r="D69" s="16">
        <f>$C$79</f>
        <v>54.75</v>
      </c>
      <c r="E69" s="16">
        <f t="shared" ref="E69:G69" si="22">$C$79</f>
        <v>54.75</v>
      </c>
      <c r="F69" s="16">
        <f t="shared" si="22"/>
        <v>54.75</v>
      </c>
      <c r="G69" s="16">
        <f t="shared" si="22"/>
        <v>54.75</v>
      </c>
    </row>
    <row r="70" spans="1:7" x14ac:dyDescent="0.25">
      <c r="A70" t="s">
        <v>51</v>
      </c>
      <c r="D70" s="17">
        <f>D68*D69</f>
        <v>23496.875</v>
      </c>
      <c r="E70" s="17">
        <f t="shared" ref="E70:G70" si="23">E68*E69</f>
        <v>30796.875</v>
      </c>
      <c r="F70" s="17">
        <f t="shared" si="23"/>
        <v>41518.75</v>
      </c>
      <c r="G70" s="17">
        <f t="shared" si="23"/>
        <v>95812.5</v>
      </c>
    </row>
    <row r="71" spans="1:7" x14ac:dyDescent="0.25">
      <c r="A71" t="s">
        <v>52</v>
      </c>
      <c r="D71" s="18">
        <f>$C$82</f>
        <v>123333</v>
      </c>
      <c r="E71" s="18">
        <f t="shared" ref="E71:G71" si="24">$C$82</f>
        <v>123333</v>
      </c>
      <c r="F71" s="18">
        <f t="shared" si="24"/>
        <v>123333</v>
      </c>
      <c r="G71" s="18">
        <f t="shared" si="24"/>
        <v>123333</v>
      </c>
    </row>
    <row r="72" spans="1:7" x14ac:dyDescent="0.25">
      <c r="A72" t="s">
        <v>53</v>
      </c>
      <c r="D72" s="19">
        <f>D70+D71</f>
        <v>146829.875</v>
      </c>
      <c r="E72" s="19">
        <f t="shared" ref="E72:G72" si="25">E70+E71</f>
        <v>154129.875</v>
      </c>
      <c r="F72" s="19">
        <f t="shared" si="25"/>
        <v>164851.75</v>
      </c>
      <c r="G72" s="19">
        <f t="shared" si="25"/>
        <v>219145.5</v>
      </c>
    </row>
    <row r="75" spans="1:7" x14ac:dyDescent="0.25">
      <c r="A75" s="3" t="s">
        <v>54</v>
      </c>
    </row>
    <row r="76" spans="1:7" x14ac:dyDescent="0.25">
      <c r="A76" t="s">
        <v>55</v>
      </c>
      <c r="C76" s="20">
        <v>438000</v>
      </c>
      <c r="D76" t="s">
        <v>56</v>
      </c>
    </row>
    <row r="77" spans="1:7" x14ac:dyDescent="0.25">
      <c r="A77" t="s">
        <v>57</v>
      </c>
      <c r="C77">
        <v>8000</v>
      </c>
      <c r="D77" t="s">
        <v>58</v>
      </c>
    </row>
    <row r="78" spans="1:7" x14ac:dyDescent="0.25">
      <c r="A78" t="s">
        <v>59</v>
      </c>
      <c r="C78" s="14">
        <v>0.8</v>
      </c>
      <c r="D78" t="s">
        <v>60</v>
      </c>
    </row>
    <row r="79" spans="1:7" x14ac:dyDescent="0.25">
      <c r="A79" t="s">
        <v>61</v>
      </c>
      <c r="C79" s="20">
        <v>54.75</v>
      </c>
      <c r="D79" t="s">
        <v>62</v>
      </c>
    </row>
    <row r="81" spans="1:7" x14ac:dyDescent="0.25">
      <c r="A81" t="s">
        <v>63</v>
      </c>
      <c r="C81" s="20">
        <v>1480000</v>
      </c>
      <c r="D81" t="s">
        <v>56</v>
      </c>
    </row>
    <row r="82" spans="1:7" x14ac:dyDescent="0.25">
      <c r="C82" s="20">
        <v>123333</v>
      </c>
      <c r="D82" t="s">
        <v>64</v>
      </c>
    </row>
    <row r="83" spans="1:7" x14ac:dyDescent="0.25">
      <c r="A83" s="15" t="s">
        <v>65</v>
      </c>
      <c r="C83" s="20"/>
    </row>
    <row r="84" spans="1:7" x14ac:dyDescent="0.25">
      <c r="A84" t="s">
        <v>66</v>
      </c>
      <c r="C84" s="20">
        <v>1240000</v>
      </c>
      <c r="D84" t="s">
        <v>56</v>
      </c>
    </row>
    <row r="85" spans="1:7" x14ac:dyDescent="0.25">
      <c r="C85" s="20">
        <v>103333</v>
      </c>
      <c r="D85" t="s">
        <v>64</v>
      </c>
    </row>
    <row r="87" spans="1:7" x14ac:dyDescent="0.25">
      <c r="D87" s="8" t="s">
        <v>67</v>
      </c>
      <c r="E87" s="4"/>
      <c r="F87" s="4"/>
      <c r="G87" s="4"/>
    </row>
    <row r="88" spans="1:7" x14ac:dyDescent="0.25">
      <c r="D88" s="5" t="s">
        <v>1</v>
      </c>
      <c r="E88" s="6" t="s">
        <v>3</v>
      </c>
      <c r="F88" s="5" t="s">
        <v>4</v>
      </c>
      <c r="G88" s="7" t="s">
        <v>9</v>
      </c>
    </row>
    <row r="89" spans="1:7" x14ac:dyDescent="0.25">
      <c r="A89" t="s">
        <v>68</v>
      </c>
      <c r="D89" s="20">
        <f>D42</f>
        <v>41026.799999999996</v>
      </c>
      <c r="E89" s="20">
        <f t="shared" ref="E89:G89" si="26">E42</f>
        <v>54150</v>
      </c>
      <c r="F89" s="20">
        <f t="shared" si="26"/>
        <v>69302.399999999994</v>
      </c>
      <c r="G89" s="20">
        <f t="shared" si="26"/>
        <v>164479.19999999998</v>
      </c>
    </row>
    <row r="90" spans="1:7" x14ac:dyDescent="0.25">
      <c r="A90" t="s">
        <v>69</v>
      </c>
      <c r="D90" s="21">
        <f>D54</f>
        <v>27350</v>
      </c>
      <c r="E90" s="21">
        <f t="shared" ref="E90:G90" si="27">E54</f>
        <v>36100</v>
      </c>
      <c r="F90" s="21">
        <f t="shared" si="27"/>
        <v>46200</v>
      </c>
      <c r="G90" s="21">
        <f t="shared" si="27"/>
        <v>109650</v>
      </c>
    </row>
    <row r="91" spans="1:7" x14ac:dyDescent="0.25">
      <c r="A91" t="s">
        <v>70</v>
      </c>
      <c r="D91" s="20">
        <f>D63</f>
        <v>6437.5</v>
      </c>
      <c r="E91" s="20">
        <f t="shared" ref="E91:G91" si="28">E63</f>
        <v>8437.5</v>
      </c>
      <c r="F91" s="20">
        <f t="shared" si="28"/>
        <v>11375</v>
      </c>
      <c r="G91" s="20">
        <f t="shared" si="28"/>
        <v>26250</v>
      </c>
    </row>
    <row r="92" spans="1:7" x14ac:dyDescent="0.25">
      <c r="A92" t="s">
        <v>71</v>
      </c>
      <c r="D92" s="20">
        <f>D72</f>
        <v>146829.875</v>
      </c>
      <c r="E92" s="20">
        <f t="shared" ref="E92:G92" si="29">E72</f>
        <v>154129.875</v>
      </c>
      <c r="F92" s="20">
        <f t="shared" si="29"/>
        <v>164851.75</v>
      </c>
      <c r="G92" s="20">
        <f t="shared" si="29"/>
        <v>219145.5</v>
      </c>
    </row>
    <row r="93" spans="1:7" x14ac:dyDescent="0.25">
      <c r="A93" t="s">
        <v>72</v>
      </c>
      <c r="D93" s="10">
        <f>SUM(D89:D92)</f>
        <v>221644.17499999999</v>
      </c>
      <c r="E93" s="10">
        <f t="shared" ref="E93:G93" si="30">SUM(E89:E92)</f>
        <v>252817.375</v>
      </c>
      <c r="F93" s="10">
        <f t="shared" si="30"/>
        <v>291729.15000000002</v>
      </c>
      <c r="G93" s="10">
        <f t="shared" si="30"/>
        <v>519524.69999999995</v>
      </c>
    </row>
    <row r="97" spans="1:21" x14ac:dyDescent="0.25">
      <c r="A97" s="3" t="s">
        <v>54</v>
      </c>
    </row>
    <row r="98" spans="1:21" x14ac:dyDescent="0.25">
      <c r="A98" s="15" t="s">
        <v>74</v>
      </c>
    </row>
    <row r="99" spans="1:21" x14ac:dyDescent="0.25">
      <c r="A99" t="s">
        <v>75</v>
      </c>
    </row>
    <row r="100" spans="1:21" x14ac:dyDescent="0.25">
      <c r="A100" t="s">
        <v>76</v>
      </c>
    </row>
    <row r="101" spans="1:21" x14ac:dyDescent="0.25">
      <c r="A101" t="s">
        <v>77</v>
      </c>
    </row>
    <row r="103" spans="1:21" x14ac:dyDescent="0.25">
      <c r="O103" s="8" t="s">
        <v>73</v>
      </c>
      <c r="P103" s="4"/>
      <c r="Q103" s="4"/>
      <c r="R103" s="4"/>
    </row>
    <row r="104" spans="1:21" x14ac:dyDescent="0.25">
      <c r="A104" s="3" t="s">
        <v>54</v>
      </c>
      <c r="M104" s="28" t="s">
        <v>80</v>
      </c>
      <c r="O104" s="5" t="s">
        <v>1</v>
      </c>
      <c r="Q104" s="6" t="s">
        <v>3</v>
      </c>
      <c r="S104" s="5" t="s">
        <v>4</v>
      </c>
      <c r="U104" s="7" t="s">
        <v>9</v>
      </c>
    </row>
    <row r="105" spans="1:21" x14ac:dyDescent="0.25">
      <c r="A105" s="15" t="s">
        <v>84</v>
      </c>
      <c r="L105" t="s">
        <v>78</v>
      </c>
      <c r="M105" s="9">
        <v>200000</v>
      </c>
      <c r="O105" s="20">
        <f>M105*P105</f>
        <v>30000</v>
      </c>
      <c r="P105" s="23">
        <v>0.15</v>
      </c>
      <c r="Q105" s="20"/>
      <c r="S105" s="20"/>
      <c r="U105" s="20">
        <f>O105+Q105+S105</f>
        <v>30000</v>
      </c>
    </row>
    <row r="106" spans="1:21" x14ac:dyDescent="0.25">
      <c r="A106" t="s">
        <v>85</v>
      </c>
      <c r="L106" t="s">
        <v>79</v>
      </c>
      <c r="M106" s="9">
        <v>250000</v>
      </c>
      <c r="O106" s="21">
        <f>P106*M106</f>
        <v>87500</v>
      </c>
      <c r="P106" s="23">
        <v>0.35</v>
      </c>
      <c r="Q106" s="21">
        <f>M106*R106</f>
        <v>37500</v>
      </c>
      <c r="R106" s="23">
        <v>0.15</v>
      </c>
      <c r="S106" s="21"/>
      <c r="U106" s="20">
        <f t="shared" ref="U106:U109" si="31">O106+Q106+S106</f>
        <v>125000</v>
      </c>
    </row>
    <row r="107" spans="1:21" x14ac:dyDescent="0.25">
      <c r="A107" t="s">
        <v>86</v>
      </c>
      <c r="L107" t="s">
        <v>1</v>
      </c>
      <c r="M107" s="9">
        <f>D17</f>
        <v>262500</v>
      </c>
      <c r="O107" s="20">
        <f>M107*P107</f>
        <v>131250</v>
      </c>
      <c r="P107" s="23">
        <v>0.5</v>
      </c>
      <c r="Q107" s="20">
        <f>M107*R107</f>
        <v>91875</v>
      </c>
      <c r="R107" s="23">
        <v>0.35</v>
      </c>
      <c r="S107" s="20">
        <f>M107*T107</f>
        <v>39375</v>
      </c>
      <c r="T107" s="23">
        <v>0.15</v>
      </c>
      <c r="U107" s="20">
        <f t="shared" si="31"/>
        <v>262500</v>
      </c>
    </row>
    <row r="108" spans="1:21" x14ac:dyDescent="0.25">
      <c r="L108" t="s">
        <v>3</v>
      </c>
      <c r="M108" s="9">
        <f>E17</f>
        <v>341250</v>
      </c>
      <c r="O108" s="20"/>
      <c r="Q108" s="20">
        <f>M108*R108</f>
        <v>170625</v>
      </c>
      <c r="R108" s="23">
        <v>0.5</v>
      </c>
      <c r="S108" s="20">
        <f>M108*T108</f>
        <v>119437.49999999999</v>
      </c>
      <c r="T108" s="23">
        <v>0.35</v>
      </c>
      <c r="U108" s="20">
        <f t="shared" si="31"/>
        <v>290062.5</v>
      </c>
    </row>
    <row r="109" spans="1:21" x14ac:dyDescent="0.25">
      <c r="L109" t="s">
        <v>4</v>
      </c>
      <c r="M109" s="9">
        <f>F17</f>
        <v>472500</v>
      </c>
      <c r="O109" s="24"/>
      <c r="P109" s="25"/>
      <c r="Q109" s="24"/>
      <c r="R109" s="25"/>
      <c r="S109" s="24">
        <f>M109*T109</f>
        <v>236250</v>
      </c>
      <c r="T109" s="26">
        <v>0.5</v>
      </c>
      <c r="U109" s="20">
        <f t="shared" si="31"/>
        <v>236250</v>
      </c>
    </row>
    <row r="110" spans="1:21" x14ac:dyDescent="0.25">
      <c r="L110" t="s">
        <v>81</v>
      </c>
      <c r="M110" s="25"/>
      <c r="N110" s="25"/>
      <c r="O110" s="27">
        <f>SUM(O105:O109)</f>
        <v>248750</v>
      </c>
      <c r="P110" s="27"/>
      <c r="Q110" s="27">
        <f t="shared" ref="Q110:U110" si="32">SUM(Q105:Q109)</f>
        <v>300000</v>
      </c>
      <c r="R110" s="27"/>
      <c r="S110" s="27">
        <f t="shared" si="32"/>
        <v>395062.5</v>
      </c>
      <c r="T110" s="27"/>
      <c r="U110" s="27">
        <f t="shared" si="32"/>
        <v>943812.5</v>
      </c>
    </row>
    <row r="114" spans="1:10" x14ac:dyDescent="0.25">
      <c r="D114" s="8" t="s">
        <v>82</v>
      </c>
      <c r="E114" s="4"/>
      <c r="F114" s="4"/>
      <c r="G114" s="4"/>
    </row>
    <row r="115" spans="1:10" x14ac:dyDescent="0.25">
      <c r="D115" s="5" t="s">
        <v>1</v>
      </c>
      <c r="E115" s="6" t="s">
        <v>3</v>
      </c>
      <c r="F115" s="5" t="s">
        <v>4</v>
      </c>
      <c r="G115" s="7" t="s">
        <v>9</v>
      </c>
      <c r="H115" s="29"/>
      <c r="I115" s="25"/>
      <c r="J115" s="30"/>
    </row>
    <row r="116" spans="1:10" x14ac:dyDescent="0.25">
      <c r="A116" s="22" t="s">
        <v>83</v>
      </c>
      <c r="D116" s="20"/>
      <c r="E116" s="20"/>
      <c r="F116" s="20"/>
      <c r="G116" s="20"/>
      <c r="H116" s="21"/>
      <c r="I116" s="25"/>
      <c r="J116" s="21"/>
    </row>
    <row r="117" spans="1:10" x14ac:dyDescent="0.25">
      <c r="A117" t="s">
        <v>87</v>
      </c>
      <c r="D117" s="21">
        <v>18220</v>
      </c>
      <c r="E117" s="21"/>
      <c r="F117" s="21"/>
      <c r="G117" s="21">
        <f>SUM(D117:F117)</f>
        <v>18220</v>
      </c>
      <c r="H117" s="21"/>
      <c r="I117" s="25"/>
      <c r="J117" s="21"/>
    </row>
    <row r="118" spans="1:10" x14ac:dyDescent="0.25">
      <c r="A118" t="s">
        <v>1</v>
      </c>
      <c r="D118" s="20">
        <f>$D$42/2</f>
        <v>20513.399999999998</v>
      </c>
      <c r="E118" s="20">
        <f>$D$42/2</f>
        <v>20513.399999999998</v>
      </c>
      <c r="F118" s="20"/>
      <c r="G118" s="21">
        <f t="shared" ref="G118:G120" si="33">SUM(D118:F118)</f>
        <v>41026.799999999996</v>
      </c>
      <c r="H118" s="21"/>
      <c r="I118" s="26"/>
      <c r="J118" s="21"/>
    </row>
    <row r="119" spans="1:10" x14ac:dyDescent="0.25">
      <c r="A119" t="s">
        <v>3</v>
      </c>
      <c r="D119" s="20"/>
      <c r="E119" s="20">
        <f>$E$42/2</f>
        <v>27075</v>
      </c>
      <c r="F119" s="20">
        <f>$E$42/2</f>
        <v>27075</v>
      </c>
      <c r="G119" s="21">
        <f t="shared" si="33"/>
        <v>54150</v>
      </c>
      <c r="H119" s="21"/>
      <c r="I119" s="26"/>
      <c r="J119" s="21"/>
    </row>
    <row r="120" spans="1:10" x14ac:dyDescent="0.25">
      <c r="A120" t="s">
        <v>4</v>
      </c>
      <c r="D120" s="24"/>
      <c r="E120" s="25"/>
      <c r="F120" s="24">
        <f>$F$42/2</f>
        <v>34651.199999999997</v>
      </c>
      <c r="G120" s="21">
        <f t="shared" si="33"/>
        <v>34651.199999999997</v>
      </c>
      <c r="H120" s="24"/>
      <c r="I120" s="26"/>
      <c r="J120" s="21"/>
    </row>
    <row r="121" spans="1:10" x14ac:dyDescent="0.25">
      <c r="A121" s="22" t="s">
        <v>88</v>
      </c>
      <c r="D121" s="21"/>
      <c r="E121" s="21"/>
      <c r="F121" s="21"/>
      <c r="G121" s="21"/>
      <c r="H121" s="21"/>
      <c r="I121" s="21"/>
      <c r="J121" s="21"/>
    </row>
    <row r="122" spans="1:10" x14ac:dyDescent="0.25">
      <c r="A122" t="s">
        <v>87</v>
      </c>
      <c r="D122" s="21">
        <v>12146</v>
      </c>
      <c r="G122" s="20">
        <f>SUM(D122:F122)</f>
        <v>12146</v>
      </c>
      <c r="H122" s="25"/>
      <c r="I122" s="25"/>
      <c r="J122" s="25"/>
    </row>
    <row r="123" spans="1:10" x14ac:dyDescent="0.25">
      <c r="A123" t="s">
        <v>1</v>
      </c>
      <c r="D123" s="9">
        <f>$D$54/2</f>
        <v>13675</v>
      </c>
      <c r="E123" s="9">
        <f>$D$54/2</f>
        <v>13675</v>
      </c>
      <c r="G123" s="20">
        <f t="shared" ref="G123:G125" si="34">SUM(D123:F123)</f>
        <v>27350</v>
      </c>
      <c r="H123" s="25"/>
      <c r="I123" s="25"/>
      <c r="J123" s="25"/>
    </row>
    <row r="124" spans="1:10" x14ac:dyDescent="0.25">
      <c r="A124" t="s">
        <v>3</v>
      </c>
      <c r="E124" s="9">
        <f>$E$54/2</f>
        <v>18050</v>
      </c>
      <c r="F124" s="9">
        <f>$E$54/2</f>
        <v>18050</v>
      </c>
      <c r="G124" s="20">
        <f t="shared" si="34"/>
        <v>36100</v>
      </c>
    </row>
    <row r="125" spans="1:10" x14ac:dyDescent="0.25">
      <c r="A125" t="s">
        <v>4</v>
      </c>
      <c r="F125" s="9">
        <f>$F$54/2</f>
        <v>23100</v>
      </c>
      <c r="G125" s="20">
        <f t="shared" si="34"/>
        <v>23100</v>
      </c>
    </row>
    <row r="126" spans="1:10" x14ac:dyDescent="0.25">
      <c r="A126" s="15" t="s">
        <v>89</v>
      </c>
      <c r="D126" s="27">
        <f>SUM(D117:D125)</f>
        <v>64554.399999999994</v>
      </c>
      <c r="E126" s="27">
        <f t="shared" ref="E126:G126" si="35">SUM(E117:E125)</f>
        <v>79313.399999999994</v>
      </c>
      <c r="F126" s="27">
        <f t="shared" si="35"/>
        <v>102876.2</v>
      </c>
      <c r="G126" s="27">
        <f t="shared" si="35"/>
        <v>246744</v>
      </c>
    </row>
    <row r="128" spans="1:10" x14ac:dyDescent="0.25">
      <c r="A128" s="15" t="s">
        <v>90</v>
      </c>
      <c r="D128" s="10">
        <f>D63</f>
        <v>6437.5</v>
      </c>
      <c r="E128" s="10">
        <f t="shared" ref="E128:F128" si="36">E63</f>
        <v>8437.5</v>
      </c>
      <c r="F128" s="10">
        <f t="shared" si="36"/>
        <v>11375</v>
      </c>
      <c r="G128" s="10">
        <f>SUM(D128:F128)</f>
        <v>26250</v>
      </c>
    </row>
    <row r="129" spans="1:7" x14ac:dyDescent="0.25">
      <c r="G129" s="9"/>
    </row>
    <row r="130" spans="1:7" x14ac:dyDescent="0.25">
      <c r="A130" s="22" t="s">
        <v>91</v>
      </c>
      <c r="G130" s="9"/>
    </row>
    <row r="131" spans="1:7" x14ac:dyDescent="0.25">
      <c r="A131" t="s">
        <v>87</v>
      </c>
      <c r="D131" s="9">
        <v>20917</v>
      </c>
      <c r="G131" s="9">
        <f t="shared" ref="G131:G134" si="37">SUM(D131:F131)</f>
        <v>20917</v>
      </c>
    </row>
    <row r="132" spans="1:7" x14ac:dyDescent="0.25">
      <c r="A132" t="s">
        <v>1</v>
      </c>
      <c r="D132" s="9">
        <f>($D$72-$C$85)/2</f>
        <v>21748.4375</v>
      </c>
      <c r="E132" s="9">
        <f>($D$72-$C$85)/2</f>
        <v>21748.4375</v>
      </c>
      <c r="G132" s="9">
        <f t="shared" si="37"/>
        <v>43496.875</v>
      </c>
    </row>
    <row r="133" spans="1:7" x14ac:dyDescent="0.25">
      <c r="A133" t="s">
        <v>3</v>
      </c>
      <c r="E133" s="9">
        <f>($E$72-$C$85)/2</f>
        <v>25398.4375</v>
      </c>
      <c r="F133" s="9">
        <f>($E$72-$C$85)/2</f>
        <v>25398.4375</v>
      </c>
      <c r="G133" s="9">
        <f t="shared" si="37"/>
        <v>50796.875</v>
      </c>
    </row>
    <row r="134" spans="1:7" x14ac:dyDescent="0.25">
      <c r="A134" t="s">
        <v>4</v>
      </c>
      <c r="F134" s="9">
        <f>($F$72-$C$85)/2</f>
        <v>30759.375</v>
      </c>
      <c r="G134" s="9">
        <f t="shared" si="37"/>
        <v>30759.375</v>
      </c>
    </row>
    <row r="135" spans="1:7" x14ac:dyDescent="0.25">
      <c r="A135" s="15" t="s">
        <v>92</v>
      </c>
      <c r="D135" s="10">
        <f t="shared" ref="D135:F135" si="38">SUM(D131:D134)</f>
        <v>42665.4375</v>
      </c>
      <c r="E135" s="10">
        <f t="shared" si="38"/>
        <v>47146.875</v>
      </c>
      <c r="F135" s="10">
        <f t="shared" si="38"/>
        <v>56157.8125</v>
      </c>
      <c r="G135" s="10">
        <f>SUM(G131:G134)</f>
        <v>145970.125</v>
      </c>
    </row>
    <row r="137" spans="1:7" x14ac:dyDescent="0.25">
      <c r="A137" s="3" t="s">
        <v>93</v>
      </c>
      <c r="D137" s="10">
        <f>D135+D128+D126</f>
        <v>113657.33749999999</v>
      </c>
      <c r="E137" s="10">
        <f t="shared" ref="E137:G137" si="39">E135+E128+E126</f>
        <v>134897.77499999999</v>
      </c>
      <c r="F137" s="10">
        <f t="shared" si="39"/>
        <v>170409.01250000001</v>
      </c>
      <c r="G137" s="10">
        <f t="shared" si="39"/>
        <v>418964.125</v>
      </c>
    </row>
    <row r="139" spans="1:7" x14ac:dyDescent="0.25">
      <c r="A139" s="15" t="s">
        <v>94</v>
      </c>
      <c r="D139" s="9">
        <v>86850</v>
      </c>
      <c r="E139" s="9">
        <v>98495</v>
      </c>
      <c r="F139" s="9">
        <v>117930</v>
      </c>
      <c r="G139" s="9">
        <f>SUM(D139:F139)</f>
        <v>303275</v>
      </c>
    </row>
    <row r="140" spans="1:7" x14ac:dyDescent="0.25">
      <c r="A140" s="3" t="s">
        <v>95</v>
      </c>
      <c r="D140" s="10">
        <f>D137+D139</f>
        <v>200507.33749999999</v>
      </c>
      <c r="E140" s="10">
        <f t="shared" ref="E140:G140" si="40">E137+E139</f>
        <v>233392.77499999999</v>
      </c>
      <c r="F140" s="10">
        <f t="shared" si="40"/>
        <v>288339.01250000001</v>
      </c>
      <c r="G140" s="10">
        <f t="shared" si="40"/>
        <v>722239.125</v>
      </c>
    </row>
    <row r="141" spans="1:7" x14ac:dyDescent="0.25">
      <c r="D141" s="9"/>
      <c r="E141" s="9"/>
      <c r="F141" s="9"/>
      <c r="G141" s="9"/>
    </row>
  </sheetData>
  <mergeCells count="1">
    <mergeCell ref="D7:F7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Laing</dc:creator>
  <cp:lastModifiedBy>Gregory Laing</cp:lastModifiedBy>
  <dcterms:created xsi:type="dcterms:W3CDTF">2014-08-22T11:24:22Z</dcterms:created>
  <dcterms:modified xsi:type="dcterms:W3CDTF">2014-08-28T02:25:17Z</dcterms:modified>
</cp:coreProperties>
</file>